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0"/>
  </bookViews>
  <sheets>
    <sheet name="Окончательно" sheetId="1" r:id="rId1"/>
    <sheet name="Для печати" sheetId="2" r:id="rId2"/>
  </sheets>
  <definedNames/>
  <calcPr fullCalcOnLoad="1"/>
</workbook>
</file>

<file path=xl/sharedStrings.xml><?xml version="1.0" encoding="utf-8"?>
<sst xmlns="http://schemas.openxmlformats.org/spreadsheetml/2006/main" count="81" uniqueCount="52">
  <si>
    <t>№</t>
  </si>
  <si>
    <t>Статья затрат</t>
  </si>
  <si>
    <t>Председатель</t>
  </si>
  <si>
    <t>Бухгалтер</t>
  </si>
  <si>
    <t>Кассир-делопроизводитель</t>
  </si>
  <si>
    <t>Слесарь-водопроводчик</t>
  </si>
  <si>
    <t>Доплата за бригадирство</t>
  </si>
  <si>
    <t>Моторист</t>
  </si>
  <si>
    <t>Уборщица</t>
  </si>
  <si>
    <t>Премиальный фонд</t>
  </si>
  <si>
    <t>Транспортные расходы</t>
  </si>
  <si>
    <t>Телефонная связь</t>
  </si>
  <si>
    <t>Услуги банка</t>
  </si>
  <si>
    <t>Хозяйственные расходы</t>
  </si>
  <si>
    <t>Председатель ДПК "Победа Октября"</t>
  </si>
  <si>
    <t xml:space="preserve">Юрист </t>
  </si>
  <si>
    <t>ЕСН 20,2%</t>
  </si>
  <si>
    <t>Всего</t>
  </si>
  <si>
    <t>Фонд оплаты труда</t>
  </si>
  <si>
    <t>Сварщик</t>
  </si>
  <si>
    <t>Инкассация</t>
  </si>
  <si>
    <t>Обслуживание компьютера</t>
  </si>
  <si>
    <t>Электроэнергия (контора)</t>
  </si>
  <si>
    <t>Электроэнергия (водокачка)</t>
  </si>
  <si>
    <t>Хохлов А.Н.</t>
  </si>
  <si>
    <t>Вывоз мусора</t>
  </si>
  <si>
    <t>Кронировка и спил аварийных деревьев</t>
  </si>
  <si>
    <t>Резервный фонд</t>
  </si>
  <si>
    <t>Ремонт здания конторы</t>
  </si>
  <si>
    <t>Помошник электрика</t>
  </si>
  <si>
    <t>Содержание дорог</t>
  </si>
  <si>
    <t>Гл. бухгалтер ДПК "Победа Октября"</t>
  </si>
  <si>
    <t>Хрусталева А.А.</t>
  </si>
  <si>
    <t>Членские взносы на 2018 г., руб. на 1 кв.м</t>
  </si>
  <si>
    <t>Материалы на ремонт водопровода, доп.работы по обеспеч.водоснабжения</t>
  </si>
  <si>
    <t>Материалы на ремонт электросетей, доп.работы по обеспеч.электроснабж.</t>
  </si>
  <si>
    <t>Ед.</t>
  </si>
  <si>
    <t>Мес.</t>
  </si>
  <si>
    <t xml:space="preserve">В месяц </t>
  </si>
  <si>
    <t>За год</t>
  </si>
  <si>
    <t>Всего расходов, руб.</t>
  </si>
  <si>
    <t>Получено по Договорам (66 633,54 кв.м), руб.</t>
  </si>
  <si>
    <t>Суммарная площадь участков членов ДПК</t>
  </si>
  <si>
    <t>кв.м</t>
  </si>
  <si>
    <t>Расходы, руб.</t>
  </si>
  <si>
    <t xml:space="preserve">Проект сметы расходов ДПК "Победа Октября" на 2019 год                   </t>
  </si>
  <si>
    <r>
      <t xml:space="preserve">для </t>
    </r>
    <r>
      <rPr>
        <sz val="11"/>
        <rFont val="Times New Roman"/>
        <family val="1"/>
      </rPr>
      <t xml:space="preserve">утверждения на  Общем Собрании членов ДПК 03.03.2019    </t>
    </r>
    <r>
      <rPr>
        <b/>
        <sz val="11"/>
        <rFont val="Times New Roman"/>
        <family val="1"/>
      </rPr>
      <t xml:space="preserve">                          </t>
    </r>
  </si>
  <si>
    <t>Членские взносы на 2019 г., руб. на 1 кв.м</t>
  </si>
  <si>
    <t>Остаток на счету на 01.01.2019, руб.</t>
  </si>
  <si>
    <t>Старший электрик</t>
  </si>
  <si>
    <t>Оформление документов и покупка материалов на поверхн.водозабор</t>
  </si>
  <si>
    <t xml:space="preserve">для утверждения на  Общем Собрании членов ДПК 03.03.2019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</si>
</sst>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"/>
  </numFmts>
  <fonts count="4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mbria"/>
      <family val="1"/>
    </font>
    <font>
      <sz val="13"/>
      <name val="Times New Roman"/>
      <family val="1"/>
    </font>
    <font>
      <sz val="12"/>
      <name val="Cambria"/>
      <family val="1"/>
    </font>
    <font>
      <sz val="12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3" fontId="2" fillId="0" borderId="10" xfId="0" applyNumberFormat="1" applyFont="1" applyFill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4" fontId="1" fillId="0" borderId="0" xfId="0" applyNumberFormat="1" applyFont="1" applyFill="1" applyAlignment="1">
      <alignment horizontal="right" indent="1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 indent="1"/>
    </xf>
    <xf numFmtId="3" fontId="7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 horizontal="left" wrapText="1"/>
    </xf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left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left" wrapText="1"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 quotePrefix="1">
      <alignment horizontal="left" wrapText="1"/>
    </xf>
    <xf numFmtId="3" fontId="7" fillId="0" borderId="21" xfId="0" applyNumberFormat="1" applyFont="1" applyFill="1" applyBorder="1" applyAlignment="1">
      <alignment horizontal="right"/>
    </xf>
    <xf numFmtId="3" fontId="7" fillId="0" borderId="19" xfId="0" applyNumberFormat="1" applyFont="1" applyBorder="1" applyAlignment="1">
      <alignment horizontal="left" wrapText="1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2" xfId="0" applyNumberFormat="1" applyFont="1" applyBorder="1" applyAlignment="1">
      <alignment horizontal="left" wrapText="1"/>
    </xf>
    <xf numFmtId="3" fontId="7" fillId="0" borderId="23" xfId="0" applyNumberFormat="1" applyFont="1" applyBorder="1" applyAlignment="1">
      <alignment horizontal="right" indent="1"/>
    </xf>
    <xf numFmtId="3" fontId="7" fillId="0" borderId="23" xfId="0" applyNumberFormat="1" applyFont="1" applyBorder="1" applyAlignment="1">
      <alignment horizontal="right"/>
    </xf>
    <xf numFmtId="3" fontId="7" fillId="0" borderId="23" xfId="0" applyNumberFormat="1" applyFont="1" applyFill="1" applyBorder="1" applyAlignment="1">
      <alignment horizontal="right" vertical="center" indent="1"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 applyAlignment="1">
      <alignment horizontal="right" indent="1"/>
    </xf>
    <xf numFmtId="3" fontId="7" fillId="0" borderId="2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 vertical="center" indent="1"/>
    </xf>
    <xf numFmtId="3" fontId="7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 horizontal="left" wrapText="1"/>
    </xf>
    <xf numFmtId="3" fontId="7" fillId="0" borderId="29" xfId="0" applyNumberFormat="1" applyFont="1" applyBorder="1" applyAlignment="1">
      <alignment horizontal="right" indent="1"/>
    </xf>
    <xf numFmtId="3" fontId="7" fillId="0" borderId="29" xfId="0" applyNumberFormat="1" applyFont="1" applyBorder="1" applyAlignment="1">
      <alignment horizontal="right"/>
    </xf>
    <xf numFmtId="3" fontId="7" fillId="0" borderId="29" xfId="0" applyNumberFormat="1" applyFont="1" applyFill="1" applyBorder="1" applyAlignment="1">
      <alignment horizontal="right" vertical="center" indent="1"/>
    </xf>
    <xf numFmtId="3" fontId="7" fillId="0" borderId="30" xfId="0" applyNumberFormat="1" applyFont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1" fillId="0" borderId="31" xfId="0" applyNumberFormat="1" applyFont="1" applyBorder="1" applyAlignment="1">
      <alignment horizontal="centerContinuous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2" fontId="8" fillId="0" borderId="0" xfId="0" applyNumberFormat="1" applyFont="1" applyFill="1" applyAlignment="1">
      <alignment horizontal="right" indent="1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 wrapText="1"/>
    </xf>
    <xf numFmtId="0" fontId="1" fillId="0" borderId="0" xfId="0" applyNumberFormat="1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indent="1"/>
    </xf>
    <xf numFmtId="3" fontId="4" fillId="0" borderId="3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6" xfId="0" applyNumberFormat="1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left" wrapText="1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 quotePrefix="1">
      <alignment horizontal="left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left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indent="1"/>
    </xf>
    <xf numFmtId="3" fontId="4" fillId="0" borderId="23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right" vertical="center" indent="1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 horizontal="left" wrapText="1"/>
    </xf>
    <xf numFmtId="3" fontId="4" fillId="0" borderId="26" xfId="0" applyNumberFormat="1" applyFont="1" applyBorder="1" applyAlignment="1">
      <alignment horizontal="right" indent="1"/>
    </xf>
    <xf numFmtId="3" fontId="4" fillId="0" borderId="2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 vertical="center" inden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left" wrapText="1"/>
    </xf>
    <xf numFmtId="3" fontId="4" fillId="0" borderId="29" xfId="0" applyNumberFormat="1" applyFont="1" applyBorder="1" applyAlignment="1">
      <alignment horizontal="right" indent="1"/>
    </xf>
    <xf numFmtId="3" fontId="4" fillId="0" borderId="29" xfId="0" applyNumberFormat="1" applyFont="1" applyBorder="1" applyAlignment="1">
      <alignment horizontal="right"/>
    </xf>
    <xf numFmtId="3" fontId="4" fillId="0" borderId="29" xfId="0" applyNumberFormat="1" applyFont="1" applyFill="1" applyBorder="1" applyAlignment="1">
      <alignment horizontal="right" vertical="center" indent="1"/>
    </xf>
    <xf numFmtId="3" fontId="4" fillId="0" borderId="30" xfId="0" applyNumberFormat="1" applyFont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0" fontId="4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" fontId="10" fillId="0" borderId="0" xfId="0" applyNumberFormat="1" applyFont="1" applyFill="1" applyAlignment="1">
      <alignment horizontal="right" indent="1"/>
    </xf>
    <xf numFmtId="0" fontId="10" fillId="0" borderId="0" xfId="0" applyNumberFormat="1" applyFont="1" applyAlignment="1">
      <alignment horizontal="right" wrapText="1"/>
    </xf>
    <xf numFmtId="0" fontId="13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left" vertical="top"/>
    </xf>
    <xf numFmtId="3" fontId="4" fillId="0" borderId="23" xfId="0" applyNumberFormat="1" applyFont="1" applyBorder="1" applyAlignment="1">
      <alignment horizontal="left" vertical="top"/>
    </xf>
    <xf numFmtId="3" fontId="4" fillId="0" borderId="24" xfId="0" applyNumberFormat="1" applyFont="1" applyBorder="1" applyAlignment="1">
      <alignment horizontal="left" vertical="top"/>
    </xf>
    <xf numFmtId="3" fontId="4" fillId="0" borderId="22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left" wrapText="1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7" fillId="0" borderId="22" xfId="0" applyNumberFormat="1" applyFont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left" vertical="top"/>
    </xf>
    <xf numFmtId="3" fontId="7" fillId="0" borderId="24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Continuous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2"/>
  <sheetViews>
    <sheetView tabSelected="1" zoomScalePageLayoutView="0" workbookViewId="0" topLeftCell="A27">
      <selection activeCell="H36" sqref="H36"/>
    </sheetView>
  </sheetViews>
  <sheetFormatPr defaultColWidth="10.375" defaultRowHeight="12.75"/>
  <cols>
    <col min="1" max="1" width="5.625" style="13" customWidth="1"/>
    <col min="2" max="2" width="34.375" style="14" customWidth="1"/>
    <col min="3" max="3" width="6.375" style="0" customWidth="1"/>
    <col min="4" max="4" width="6.625" style="0" customWidth="1"/>
    <col min="5" max="5" width="7.00390625" style="15" customWidth="1"/>
    <col min="6" max="6" width="10.25390625" style="0" customWidth="1"/>
    <col min="7" max="7" width="8.375" style="0" customWidth="1"/>
    <col min="8" max="8" width="10.125" style="0" customWidth="1"/>
  </cols>
  <sheetData>
    <row r="1" spans="1:243" s="1" customFormat="1" ht="18.75">
      <c r="A1" s="95" t="s">
        <v>45</v>
      </c>
      <c r="B1" s="96"/>
      <c r="C1" s="96"/>
      <c r="D1" s="96"/>
      <c r="E1" s="96"/>
      <c r="F1" s="96"/>
      <c r="G1" s="93"/>
      <c r="H1" s="93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s="1" customFormat="1" ht="18.75">
      <c r="A2" s="95" t="s">
        <v>46</v>
      </c>
      <c r="B2" s="70"/>
      <c r="C2" s="70"/>
      <c r="D2" s="70"/>
      <c r="E2" s="70"/>
      <c r="F2" s="70"/>
      <c r="G2" s="93"/>
      <c r="H2" s="93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s="2" customFormat="1" ht="30.75" customHeight="1">
      <c r="A3" s="87" t="s">
        <v>0</v>
      </c>
      <c r="B3" s="22" t="s">
        <v>1</v>
      </c>
      <c r="C3" s="23" t="s">
        <v>36</v>
      </c>
      <c r="D3" s="23" t="s">
        <v>37</v>
      </c>
      <c r="E3" s="23" t="s">
        <v>38</v>
      </c>
      <c r="F3" s="24" t="s">
        <v>39</v>
      </c>
      <c r="G3" s="71" t="s">
        <v>16</v>
      </c>
      <c r="H3" s="25" t="s">
        <v>17</v>
      </c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8" ht="15" customHeight="1">
      <c r="A4" s="97">
        <v>1</v>
      </c>
      <c r="B4" s="98" t="s">
        <v>18</v>
      </c>
      <c r="C4" s="99"/>
      <c r="D4" s="100"/>
      <c r="E4" s="100"/>
      <c r="F4" s="101"/>
      <c r="G4" s="102"/>
      <c r="H4" s="103">
        <f>SUM(H5:H19)</f>
        <v>3511484</v>
      </c>
    </row>
    <row r="5" spans="1:8" ht="15" customHeight="1">
      <c r="A5" s="89"/>
      <c r="B5" s="104" t="s">
        <v>2</v>
      </c>
      <c r="C5" s="105">
        <v>1</v>
      </c>
      <c r="D5" s="105">
        <v>12</v>
      </c>
      <c r="E5" s="106">
        <v>35000</v>
      </c>
      <c r="F5" s="107">
        <f>C5*D5*E5</f>
        <v>420000</v>
      </c>
      <c r="G5" s="108">
        <f aca="true" t="shared" si="0" ref="G5:G18">F5*20.2%</f>
        <v>84840</v>
      </c>
      <c r="H5" s="108">
        <f aca="true" t="shared" si="1" ref="H5:H19">G5+F5</f>
        <v>504840</v>
      </c>
    </row>
    <row r="6" spans="1:8" ht="15" customHeight="1">
      <c r="A6" s="89"/>
      <c r="B6" s="109" t="s">
        <v>3</v>
      </c>
      <c r="C6" s="110">
        <v>1</v>
      </c>
      <c r="D6" s="110">
        <v>12</v>
      </c>
      <c r="E6" s="111">
        <v>25000</v>
      </c>
      <c r="F6" s="112">
        <f>E6*D6*C6</f>
        <v>300000</v>
      </c>
      <c r="G6" s="108">
        <f t="shared" si="0"/>
        <v>60599.99999999999</v>
      </c>
      <c r="H6" s="108">
        <f t="shared" si="1"/>
        <v>360600</v>
      </c>
    </row>
    <row r="7" spans="1:8" ht="15" customHeight="1">
      <c r="A7" s="89"/>
      <c r="B7" s="98" t="s">
        <v>4</v>
      </c>
      <c r="C7" s="113">
        <v>1</v>
      </c>
      <c r="D7" s="105">
        <v>12</v>
      </c>
      <c r="E7" s="106">
        <v>22000</v>
      </c>
      <c r="F7" s="107">
        <f aca="true" t="shared" si="2" ref="F7:F14">E7*D7*C7</f>
        <v>264000</v>
      </c>
      <c r="G7" s="108">
        <f t="shared" si="0"/>
        <v>53327.99999999999</v>
      </c>
      <c r="H7" s="108">
        <f t="shared" si="1"/>
        <v>317328</v>
      </c>
    </row>
    <row r="8" spans="1:8" ht="15" customHeight="1">
      <c r="A8" s="89"/>
      <c r="B8" s="98" t="s">
        <v>49</v>
      </c>
      <c r="C8" s="113">
        <v>1</v>
      </c>
      <c r="D8" s="105">
        <v>12</v>
      </c>
      <c r="E8" s="106">
        <v>24000</v>
      </c>
      <c r="F8" s="107">
        <f t="shared" si="2"/>
        <v>288000</v>
      </c>
      <c r="G8" s="108">
        <f t="shared" si="0"/>
        <v>58175.99999999999</v>
      </c>
      <c r="H8" s="108">
        <f t="shared" si="1"/>
        <v>346176</v>
      </c>
    </row>
    <row r="9" spans="1:8" ht="15" customHeight="1">
      <c r="A9" s="89"/>
      <c r="B9" s="104" t="s">
        <v>29</v>
      </c>
      <c r="C9" s="110">
        <v>1</v>
      </c>
      <c r="D9" s="105">
        <v>12</v>
      </c>
      <c r="E9" s="106">
        <v>19000</v>
      </c>
      <c r="F9" s="107">
        <f t="shared" si="2"/>
        <v>228000</v>
      </c>
      <c r="G9" s="108">
        <f t="shared" si="0"/>
        <v>46056</v>
      </c>
      <c r="H9" s="108">
        <f t="shared" si="1"/>
        <v>274056</v>
      </c>
    </row>
    <row r="10" spans="1:8" ht="15" customHeight="1">
      <c r="A10" s="89"/>
      <c r="B10" s="104" t="s">
        <v>5</v>
      </c>
      <c r="C10" s="105">
        <v>3</v>
      </c>
      <c r="D10" s="114">
        <v>7</v>
      </c>
      <c r="E10" s="106">
        <v>9000</v>
      </c>
      <c r="F10" s="107">
        <f t="shared" si="2"/>
        <v>189000</v>
      </c>
      <c r="G10" s="108">
        <f t="shared" si="0"/>
        <v>38178</v>
      </c>
      <c r="H10" s="108">
        <f t="shared" si="1"/>
        <v>227178</v>
      </c>
    </row>
    <row r="11" spans="1:8" ht="15" customHeight="1">
      <c r="A11" s="89"/>
      <c r="B11" s="104" t="s">
        <v>6</v>
      </c>
      <c r="C11" s="110">
        <v>1</v>
      </c>
      <c r="D11" s="114">
        <v>7</v>
      </c>
      <c r="E11" s="106">
        <v>2000</v>
      </c>
      <c r="F11" s="107">
        <f t="shared" si="2"/>
        <v>14000</v>
      </c>
      <c r="G11" s="108">
        <f t="shared" si="0"/>
        <v>2828</v>
      </c>
      <c r="H11" s="108">
        <f t="shared" si="1"/>
        <v>16828</v>
      </c>
    </row>
    <row r="12" spans="1:8" ht="15" customHeight="1">
      <c r="A12" s="89"/>
      <c r="B12" s="104" t="s">
        <v>19</v>
      </c>
      <c r="C12" s="105">
        <v>1</v>
      </c>
      <c r="D12" s="105">
        <v>7</v>
      </c>
      <c r="E12" s="106">
        <v>15000</v>
      </c>
      <c r="F12" s="107">
        <f t="shared" si="2"/>
        <v>105000</v>
      </c>
      <c r="G12" s="108">
        <f t="shared" si="0"/>
        <v>21210</v>
      </c>
      <c r="H12" s="108">
        <f t="shared" si="1"/>
        <v>126210</v>
      </c>
    </row>
    <row r="13" spans="1:8" ht="15" customHeight="1">
      <c r="A13" s="89"/>
      <c r="B13" s="104" t="s">
        <v>7</v>
      </c>
      <c r="C13" s="105">
        <v>4</v>
      </c>
      <c r="D13" s="105">
        <v>7</v>
      </c>
      <c r="E13" s="106">
        <v>14000</v>
      </c>
      <c r="F13" s="107">
        <f t="shared" si="2"/>
        <v>392000</v>
      </c>
      <c r="G13" s="108">
        <f t="shared" si="0"/>
        <v>79184</v>
      </c>
      <c r="H13" s="108">
        <f t="shared" si="1"/>
        <v>471184</v>
      </c>
    </row>
    <row r="14" spans="1:8" ht="15" customHeight="1">
      <c r="A14" s="89"/>
      <c r="B14" s="104" t="s">
        <v>8</v>
      </c>
      <c r="C14" s="115">
        <v>1</v>
      </c>
      <c r="D14" s="115">
        <v>12</v>
      </c>
      <c r="E14" s="116">
        <v>6000</v>
      </c>
      <c r="F14" s="117">
        <f t="shared" si="2"/>
        <v>72000</v>
      </c>
      <c r="G14" s="108">
        <f t="shared" si="0"/>
        <v>14543.999999999998</v>
      </c>
      <c r="H14" s="108">
        <f t="shared" si="1"/>
        <v>86544</v>
      </c>
    </row>
    <row r="15" spans="1:8" ht="15" customHeight="1">
      <c r="A15" s="89"/>
      <c r="B15" s="118" t="s">
        <v>20</v>
      </c>
      <c r="C15" s="119">
        <v>1</v>
      </c>
      <c r="D15" s="119">
        <v>12</v>
      </c>
      <c r="E15" s="120">
        <v>3000</v>
      </c>
      <c r="F15" s="121">
        <v>36000</v>
      </c>
      <c r="G15" s="108">
        <f t="shared" si="0"/>
        <v>7271.999999999999</v>
      </c>
      <c r="H15" s="108">
        <f t="shared" si="1"/>
        <v>43272</v>
      </c>
    </row>
    <row r="16" spans="1:8" ht="15" customHeight="1">
      <c r="A16" s="89"/>
      <c r="B16" s="104" t="s">
        <v>21</v>
      </c>
      <c r="C16" s="110">
        <v>1</v>
      </c>
      <c r="D16" s="110">
        <v>12</v>
      </c>
      <c r="E16" s="111">
        <v>4500</v>
      </c>
      <c r="F16" s="122">
        <f>E16*D16*C16</f>
        <v>54000</v>
      </c>
      <c r="G16" s="108">
        <f t="shared" si="0"/>
        <v>10908</v>
      </c>
      <c r="H16" s="108">
        <f t="shared" si="1"/>
        <v>64908</v>
      </c>
    </row>
    <row r="17" spans="1:8" ht="15" customHeight="1">
      <c r="A17" s="89"/>
      <c r="B17" s="123" t="s">
        <v>15</v>
      </c>
      <c r="C17" s="119">
        <v>1</v>
      </c>
      <c r="D17" s="119">
        <v>12</v>
      </c>
      <c r="E17" s="120">
        <v>25000</v>
      </c>
      <c r="F17" s="124">
        <f>C17*D17*E17</f>
        <v>300000</v>
      </c>
      <c r="G17" s="108"/>
      <c r="H17" s="108">
        <f t="shared" si="1"/>
        <v>300000</v>
      </c>
    </row>
    <row r="18" spans="1:8" ht="15" customHeight="1">
      <c r="A18" s="89"/>
      <c r="B18" s="125" t="s">
        <v>9</v>
      </c>
      <c r="C18" s="119">
        <v>1</v>
      </c>
      <c r="D18" s="119">
        <v>12</v>
      </c>
      <c r="E18" s="120">
        <v>15000</v>
      </c>
      <c r="F18" s="121">
        <f>C18*D18*E18</f>
        <v>180000</v>
      </c>
      <c r="G18" s="108">
        <f t="shared" si="0"/>
        <v>36360</v>
      </c>
      <c r="H18" s="108">
        <f t="shared" si="1"/>
        <v>216360</v>
      </c>
    </row>
    <row r="19" spans="1:8" ht="15" customHeight="1">
      <c r="A19" s="90"/>
      <c r="B19" s="98" t="s">
        <v>10</v>
      </c>
      <c r="C19" s="126">
        <v>1</v>
      </c>
      <c r="D19" s="126">
        <v>12</v>
      </c>
      <c r="E19" s="127">
        <v>13000</v>
      </c>
      <c r="F19" s="128">
        <f>E19*D19*C19</f>
        <v>156000</v>
      </c>
      <c r="G19" s="103"/>
      <c r="H19" s="108">
        <f t="shared" si="1"/>
        <v>156000</v>
      </c>
    </row>
    <row r="20" spans="1:8" ht="15" customHeight="1">
      <c r="A20" s="91">
        <v>2</v>
      </c>
      <c r="B20" s="129" t="s">
        <v>22</v>
      </c>
      <c r="C20" s="130"/>
      <c r="D20" s="130"/>
      <c r="E20" s="131"/>
      <c r="F20" s="132"/>
      <c r="G20" s="133"/>
      <c r="H20" s="133">
        <v>50000</v>
      </c>
    </row>
    <row r="21" spans="1:8" ht="15" customHeight="1">
      <c r="A21" s="91">
        <v>3</v>
      </c>
      <c r="B21" s="129" t="s">
        <v>11</v>
      </c>
      <c r="C21" s="130"/>
      <c r="D21" s="130"/>
      <c r="E21" s="131"/>
      <c r="F21" s="132"/>
      <c r="G21" s="133"/>
      <c r="H21" s="133">
        <v>25000</v>
      </c>
    </row>
    <row r="22" spans="1:8" ht="15" customHeight="1">
      <c r="A22" s="91">
        <v>4</v>
      </c>
      <c r="B22" s="134" t="s">
        <v>12</v>
      </c>
      <c r="C22" s="135"/>
      <c r="D22" s="135"/>
      <c r="E22" s="136"/>
      <c r="F22" s="137"/>
      <c r="G22" s="138"/>
      <c r="H22" s="133">
        <v>30000</v>
      </c>
    </row>
    <row r="23" spans="1:8" ht="15" customHeight="1">
      <c r="A23" s="91">
        <v>5</v>
      </c>
      <c r="B23" s="129" t="s">
        <v>13</v>
      </c>
      <c r="C23" s="130"/>
      <c r="D23" s="130"/>
      <c r="E23" s="131"/>
      <c r="F23" s="132"/>
      <c r="G23" s="133"/>
      <c r="H23" s="133">
        <v>40000</v>
      </c>
    </row>
    <row r="24" spans="1:8" ht="15" customHeight="1">
      <c r="A24" s="91">
        <v>6</v>
      </c>
      <c r="B24" s="139" t="s">
        <v>23</v>
      </c>
      <c r="C24" s="140"/>
      <c r="D24" s="140"/>
      <c r="E24" s="141"/>
      <c r="F24" s="142"/>
      <c r="G24" s="143"/>
      <c r="H24" s="133">
        <v>250000</v>
      </c>
    </row>
    <row r="25" spans="1:8" ht="15" customHeight="1">
      <c r="A25" s="91">
        <v>7</v>
      </c>
      <c r="B25" s="172" t="s">
        <v>34</v>
      </c>
      <c r="C25" s="173"/>
      <c r="D25" s="173"/>
      <c r="E25" s="173"/>
      <c r="F25" s="173"/>
      <c r="G25" s="174"/>
      <c r="H25" s="144">
        <v>500000</v>
      </c>
    </row>
    <row r="26" spans="1:8" ht="15" customHeight="1">
      <c r="A26" s="91">
        <v>8</v>
      </c>
      <c r="B26" s="172" t="s">
        <v>35</v>
      </c>
      <c r="C26" s="173"/>
      <c r="D26" s="173"/>
      <c r="E26" s="173"/>
      <c r="F26" s="173"/>
      <c r="G26" s="174"/>
      <c r="H26" s="133">
        <v>300000</v>
      </c>
    </row>
    <row r="27" spans="1:8" ht="15" customHeight="1">
      <c r="A27" s="91">
        <v>9</v>
      </c>
      <c r="B27" s="175" t="s">
        <v>25</v>
      </c>
      <c r="C27" s="176"/>
      <c r="D27" s="176"/>
      <c r="E27" s="176"/>
      <c r="F27" s="176"/>
      <c r="G27" s="177"/>
      <c r="H27" s="133">
        <v>500000</v>
      </c>
    </row>
    <row r="28" spans="1:8" ht="15" customHeight="1">
      <c r="A28" s="91">
        <v>10</v>
      </c>
      <c r="B28" s="175" t="s">
        <v>26</v>
      </c>
      <c r="C28" s="176"/>
      <c r="D28" s="176"/>
      <c r="E28" s="176"/>
      <c r="F28" s="176"/>
      <c r="G28" s="177"/>
      <c r="H28" s="133">
        <v>250000</v>
      </c>
    </row>
    <row r="29" spans="1:8" ht="15" customHeight="1">
      <c r="A29" s="91">
        <v>11</v>
      </c>
      <c r="B29" s="175" t="s">
        <v>28</v>
      </c>
      <c r="C29" s="176"/>
      <c r="D29" s="176"/>
      <c r="E29" s="176"/>
      <c r="F29" s="176"/>
      <c r="G29" s="177"/>
      <c r="H29" s="133">
        <v>150000</v>
      </c>
    </row>
    <row r="30" spans="1:8" ht="15" customHeight="1">
      <c r="A30" s="91">
        <v>12</v>
      </c>
      <c r="B30" s="175" t="s">
        <v>30</v>
      </c>
      <c r="C30" s="176"/>
      <c r="D30" s="176"/>
      <c r="E30" s="176"/>
      <c r="F30" s="176"/>
      <c r="G30" s="177"/>
      <c r="H30" s="133">
        <v>100000</v>
      </c>
    </row>
    <row r="31" spans="1:8" ht="15" customHeight="1">
      <c r="A31" s="91">
        <v>13</v>
      </c>
      <c r="B31" s="175" t="s">
        <v>50</v>
      </c>
      <c r="C31" s="176"/>
      <c r="D31" s="176"/>
      <c r="E31" s="176"/>
      <c r="F31" s="176"/>
      <c r="G31" s="177"/>
      <c r="H31" s="133">
        <v>300000</v>
      </c>
    </row>
    <row r="32" spans="1:8" ht="15" customHeight="1">
      <c r="A32" s="92">
        <v>14</v>
      </c>
      <c r="B32" s="175" t="s">
        <v>27</v>
      </c>
      <c r="C32" s="176"/>
      <c r="D32" s="176"/>
      <c r="E32" s="176"/>
      <c r="F32" s="176"/>
      <c r="G32" s="177"/>
      <c r="H32" s="133">
        <v>325000</v>
      </c>
    </row>
    <row r="33" spans="1:8" ht="15" customHeight="1">
      <c r="A33" s="80"/>
      <c r="B33" s="145"/>
      <c r="C33" s="146"/>
      <c r="D33" s="146"/>
      <c r="E33" s="146"/>
      <c r="F33" s="146"/>
      <c r="G33" s="147" t="s">
        <v>40</v>
      </c>
      <c r="H33" s="148">
        <f>SUM(H5:H32)</f>
        <v>6331484</v>
      </c>
    </row>
    <row r="34" spans="1:8" ht="15" customHeight="1">
      <c r="A34" s="80"/>
      <c r="B34" s="180" t="s">
        <v>41</v>
      </c>
      <c r="C34" s="181"/>
      <c r="D34" s="181"/>
      <c r="E34" s="181"/>
      <c r="F34" s="181"/>
      <c r="G34" s="181"/>
      <c r="H34" s="149">
        <v>884301</v>
      </c>
    </row>
    <row r="35" spans="1:10" ht="15" customHeight="1">
      <c r="A35" s="150"/>
      <c r="B35" s="151"/>
      <c r="C35" s="166"/>
      <c r="D35" s="167"/>
      <c r="E35" s="152"/>
      <c r="F35" s="152"/>
      <c r="G35" s="169" t="s">
        <v>48</v>
      </c>
      <c r="H35" s="149">
        <v>285236.48</v>
      </c>
      <c r="J35" s="168"/>
    </row>
    <row r="36" spans="1:10" ht="15" customHeight="1">
      <c r="A36" s="150" t="s">
        <v>42</v>
      </c>
      <c r="B36" s="151"/>
      <c r="C36" s="178">
        <v>382360.66</v>
      </c>
      <c r="D36" s="179"/>
      <c r="E36" s="152" t="s">
        <v>43</v>
      </c>
      <c r="F36" s="152"/>
      <c r="G36" s="147" t="s">
        <v>44</v>
      </c>
      <c r="H36" s="148">
        <f>H33-H34-H35</f>
        <v>5161946.52</v>
      </c>
      <c r="J36" s="168"/>
    </row>
    <row r="37" spans="1:8" ht="15" customHeight="1">
      <c r="A37" s="153"/>
      <c r="B37" s="154"/>
      <c r="C37" s="17"/>
      <c r="D37" s="17"/>
      <c r="E37" s="155"/>
      <c r="F37" s="156"/>
      <c r="G37" s="157" t="s">
        <v>47</v>
      </c>
      <c r="H37" s="26">
        <f>H36/C36</f>
        <v>13.500202975902384</v>
      </c>
    </row>
    <row r="38" spans="1:5" ht="18.75">
      <c r="A38" s="6"/>
      <c r="E38" s="8"/>
    </row>
    <row r="39" spans="1:8" ht="18.75">
      <c r="A39" s="6"/>
      <c r="B39" s="158" t="s">
        <v>14</v>
      </c>
      <c r="C39" s="159"/>
      <c r="D39" s="160"/>
      <c r="E39" s="160"/>
      <c r="F39" s="161"/>
      <c r="G39" s="165" t="s">
        <v>24</v>
      </c>
      <c r="H39" s="161"/>
    </row>
    <row r="40" spans="1:8" ht="18.75">
      <c r="A40" s="6"/>
      <c r="B40" s="162"/>
      <c r="C40" s="161"/>
      <c r="D40" s="163"/>
      <c r="E40" s="163"/>
      <c r="F40" s="163"/>
      <c r="G40" s="163"/>
      <c r="H40" s="163"/>
    </row>
    <row r="41" spans="1:8" ht="18.75">
      <c r="A41" s="6"/>
      <c r="B41" s="158" t="s">
        <v>31</v>
      </c>
      <c r="C41" s="159"/>
      <c r="D41" s="160"/>
      <c r="E41" s="160"/>
      <c r="F41" s="161"/>
      <c r="G41" s="164" t="s">
        <v>32</v>
      </c>
      <c r="H41" s="163"/>
    </row>
    <row r="42" spans="1:6" ht="18.75">
      <c r="A42" s="6"/>
      <c r="B42" s="10"/>
      <c r="C42" s="11"/>
      <c r="D42" s="8"/>
      <c r="E42" s="8"/>
      <c r="F42" s="12"/>
    </row>
  </sheetData>
  <sheetProtection/>
  <mergeCells count="10">
    <mergeCell ref="B25:G25"/>
    <mergeCell ref="B26:G26"/>
    <mergeCell ref="B27:G27"/>
    <mergeCell ref="C36:D36"/>
    <mergeCell ref="B31:G31"/>
    <mergeCell ref="B32:G32"/>
    <mergeCell ref="B34:G34"/>
    <mergeCell ref="B28:G28"/>
    <mergeCell ref="B29:G29"/>
    <mergeCell ref="B30:G30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2"/>
  <sheetViews>
    <sheetView zoomScalePageLayoutView="0" workbookViewId="0" topLeftCell="A21">
      <selection activeCell="H36" sqref="H36"/>
    </sheetView>
  </sheetViews>
  <sheetFormatPr defaultColWidth="10.375" defaultRowHeight="12.75"/>
  <cols>
    <col min="1" max="1" width="5.625" style="13" customWidth="1"/>
    <col min="2" max="2" width="34.375" style="14" customWidth="1"/>
    <col min="3" max="3" width="5.00390625" style="0" customWidth="1"/>
    <col min="4" max="4" width="6.625" style="0" customWidth="1"/>
    <col min="5" max="5" width="7.00390625" style="15" customWidth="1"/>
    <col min="6" max="6" width="8.00390625" style="0" customWidth="1"/>
    <col min="7" max="7" width="7.375" style="0" customWidth="1"/>
    <col min="8" max="8" width="10.125" style="0" customWidth="1"/>
    <col min="9" max="9" width="7.875" style="0" customWidth="1"/>
    <col min="10" max="10" width="5.625" style="13" customWidth="1"/>
    <col min="11" max="11" width="34.375" style="14" customWidth="1"/>
    <col min="12" max="12" width="5.00390625" style="0" customWidth="1"/>
    <col min="13" max="13" width="6.625" style="0" customWidth="1"/>
    <col min="14" max="14" width="7.00390625" style="15" customWidth="1"/>
    <col min="15" max="15" width="8.00390625" style="0" customWidth="1"/>
    <col min="16" max="16" width="7.375" style="0" customWidth="1"/>
    <col min="17" max="17" width="10.125" style="0" customWidth="1"/>
  </cols>
  <sheetData>
    <row r="1" spans="1:254" s="1" customFormat="1" ht="18.75">
      <c r="A1" s="95" t="s">
        <v>45</v>
      </c>
      <c r="B1" s="96"/>
      <c r="C1" s="96"/>
      <c r="D1" s="96"/>
      <c r="E1" s="96"/>
      <c r="F1" s="96"/>
      <c r="G1" s="93"/>
      <c r="H1" s="93"/>
      <c r="I1" s="94"/>
      <c r="J1" s="95" t="str">
        <f>A1</f>
        <v>Проект сметы расходов ДПК "Победа Октября" на 2019 год                   </v>
      </c>
      <c r="K1" s="96"/>
      <c r="L1" s="96"/>
      <c r="M1" s="96"/>
      <c r="N1" s="96"/>
      <c r="O1" s="96"/>
      <c r="P1" s="93"/>
      <c r="Q1" s="93"/>
      <c r="R1" s="94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" customFormat="1" ht="18.75">
      <c r="A2" s="192" t="s">
        <v>51</v>
      </c>
      <c r="B2" s="70"/>
      <c r="C2" s="70"/>
      <c r="D2" s="70"/>
      <c r="E2" s="70"/>
      <c r="F2" s="70"/>
      <c r="G2" s="93"/>
      <c r="H2" s="93"/>
      <c r="I2" s="94"/>
      <c r="J2" s="192" t="str">
        <f>A2</f>
        <v>для утверждения на  Общем Собрании членов ДПК 03.03.2019                              </v>
      </c>
      <c r="K2" s="70"/>
      <c r="L2" s="70"/>
      <c r="M2" s="70"/>
      <c r="N2" s="70"/>
      <c r="O2" s="70"/>
      <c r="P2" s="93"/>
      <c r="Q2" s="93"/>
      <c r="R2" s="94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2" customFormat="1" ht="30.75" customHeight="1">
      <c r="A3" s="87" t="s">
        <v>0</v>
      </c>
      <c r="B3" s="22" t="s">
        <v>1</v>
      </c>
      <c r="C3" s="23" t="s">
        <v>36</v>
      </c>
      <c r="D3" s="23" t="s">
        <v>37</v>
      </c>
      <c r="E3" s="23" t="s">
        <v>38</v>
      </c>
      <c r="F3" s="24" t="s">
        <v>39</v>
      </c>
      <c r="G3" s="71" t="s">
        <v>16</v>
      </c>
      <c r="H3" s="25" t="s">
        <v>17</v>
      </c>
      <c r="J3" s="87" t="s">
        <v>0</v>
      </c>
      <c r="K3" s="22" t="s">
        <v>1</v>
      </c>
      <c r="L3" s="23" t="s">
        <v>36</v>
      </c>
      <c r="M3" s="23" t="s">
        <v>37</v>
      </c>
      <c r="N3" s="23" t="s">
        <v>38</v>
      </c>
      <c r="O3" s="24" t="s">
        <v>39</v>
      </c>
      <c r="P3" s="71" t="s">
        <v>16</v>
      </c>
      <c r="Q3" s="25" t="s">
        <v>17</v>
      </c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7" ht="15" customHeight="1">
      <c r="A4" s="88">
        <v>1</v>
      </c>
      <c r="B4" s="37" t="s">
        <v>18</v>
      </c>
      <c r="C4" s="20"/>
      <c r="D4" s="21"/>
      <c r="E4" s="21"/>
      <c r="F4" s="16"/>
      <c r="G4" s="72"/>
      <c r="H4" s="27">
        <f>SUM(H5:H19)</f>
        <v>3511484</v>
      </c>
      <c r="J4" s="88">
        <v>1</v>
      </c>
      <c r="K4" s="37" t="s">
        <v>18</v>
      </c>
      <c r="L4" s="20"/>
      <c r="M4" s="21"/>
      <c r="N4" s="21"/>
      <c r="O4" s="16"/>
      <c r="P4" s="72"/>
      <c r="Q4" s="27">
        <f>SUM(Q5:Q19)</f>
        <v>3511484</v>
      </c>
    </row>
    <row r="5" spans="1:17" ht="15" customHeight="1">
      <c r="A5" s="89"/>
      <c r="B5" s="28" t="str">
        <f>Окончательно!B5</f>
        <v>Председатель</v>
      </c>
      <c r="C5" s="29">
        <f>Окончательно!C5</f>
        <v>1</v>
      </c>
      <c r="D5" s="29">
        <f>Окончательно!D5</f>
        <v>12</v>
      </c>
      <c r="E5" s="30">
        <f>Окончательно!E5</f>
        <v>35000</v>
      </c>
      <c r="F5" s="31">
        <f>Окончательно!F5</f>
        <v>420000</v>
      </c>
      <c r="G5" s="32">
        <f>Окончательно!G5</f>
        <v>84840</v>
      </c>
      <c r="H5" s="32">
        <f>Окончательно!H5</f>
        <v>504840</v>
      </c>
      <c r="J5" s="89"/>
      <c r="K5" s="28" t="str">
        <f>B5</f>
        <v>Председатель</v>
      </c>
      <c r="L5" s="29">
        <f aca="true" t="shared" si="0" ref="L5:L32">C5</f>
        <v>1</v>
      </c>
      <c r="M5" s="29">
        <f aca="true" t="shared" si="1" ref="M5:M32">D5</f>
        <v>12</v>
      </c>
      <c r="N5" s="30">
        <f aca="true" t="shared" si="2" ref="N5:N32">E5</f>
        <v>35000</v>
      </c>
      <c r="O5" s="31">
        <f aca="true" t="shared" si="3" ref="O5:O32">F5</f>
        <v>420000</v>
      </c>
      <c r="P5" s="32">
        <f aca="true" t="shared" si="4" ref="P5:P32">G5</f>
        <v>84840</v>
      </c>
      <c r="Q5" s="32">
        <f aca="true" t="shared" si="5" ref="Q5:Q32">H5</f>
        <v>504840</v>
      </c>
    </row>
    <row r="6" spans="1:17" ht="15" customHeight="1">
      <c r="A6" s="89"/>
      <c r="B6" s="33" t="str">
        <f>Окончательно!B6</f>
        <v>Бухгалтер</v>
      </c>
      <c r="C6" s="34">
        <f>Окончательно!C6</f>
        <v>1</v>
      </c>
      <c r="D6" s="34">
        <f>Окончательно!D6</f>
        <v>12</v>
      </c>
      <c r="E6" s="35">
        <f>Окончательно!E6</f>
        <v>25000</v>
      </c>
      <c r="F6" s="36">
        <f>Окончательно!F6</f>
        <v>300000</v>
      </c>
      <c r="G6" s="32">
        <f>Окончательно!G6</f>
        <v>60599.99999999999</v>
      </c>
      <c r="H6" s="32">
        <f>Окончательно!H6</f>
        <v>360600</v>
      </c>
      <c r="J6" s="89"/>
      <c r="K6" s="33" t="str">
        <f aca="true" t="shared" si="6" ref="K6:K19">B6</f>
        <v>Бухгалтер</v>
      </c>
      <c r="L6" s="34">
        <f t="shared" si="0"/>
        <v>1</v>
      </c>
      <c r="M6" s="34">
        <f t="shared" si="1"/>
        <v>12</v>
      </c>
      <c r="N6" s="35">
        <f t="shared" si="2"/>
        <v>25000</v>
      </c>
      <c r="O6" s="36">
        <f t="shared" si="3"/>
        <v>300000</v>
      </c>
      <c r="P6" s="32">
        <f t="shared" si="4"/>
        <v>60599.99999999999</v>
      </c>
      <c r="Q6" s="32">
        <f t="shared" si="5"/>
        <v>360600</v>
      </c>
    </row>
    <row r="7" spans="1:17" ht="15" customHeight="1">
      <c r="A7" s="89"/>
      <c r="B7" s="37" t="str">
        <f>Окончательно!B7</f>
        <v>Кассир-делопроизводитель</v>
      </c>
      <c r="C7" s="38">
        <f>Окончательно!C7</f>
        <v>1</v>
      </c>
      <c r="D7" s="29">
        <f>Окончательно!D7</f>
        <v>12</v>
      </c>
      <c r="E7" s="30">
        <f>Окончательно!E7</f>
        <v>22000</v>
      </c>
      <c r="F7" s="31">
        <f>Окончательно!F7</f>
        <v>264000</v>
      </c>
      <c r="G7" s="32">
        <f>Окончательно!G7</f>
        <v>53327.99999999999</v>
      </c>
      <c r="H7" s="32">
        <f>Окончательно!H7</f>
        <v>317328</v>
      </c>
      <c r="J7" s="89"/>
      <c r="K7" s="37" t="str">
        <f t="shared" si="6"/>
        <v>Кассир-делопроизводитель</v>
      </c>
      <c r="L7" s="38">
        <f t="shared" si="0"/>
        <v>1</v>
      </c>
      <c r="M7" s="29">
        <f t="shared" si="1"/>
        <v>12</v>
      </c>
      <c r="N7" s="30">
        <f t="shared" si="2"/>
        <v>22000</v>
      </c>
      <c r="O7" s="31">
        <f t="shared" si="3"/>
        <v>264000</v>
      </c>
      <c r="P7" s="32">
        <f t="shared" si="4"/>
        <v>53327.99999999999</v>
      </c>
      <c r="Q7" s="32">
        <f t="shared" si="5"/>
        <v>317328</v>
      </c>
    </row>
    <row r="8" spans="1:17" ht="15" customHeight="1">
      <c r="A8" s="89"/>
      <c r="B8" s="37" t="str">
        <f>Окончательно!B8</f>
        <v>Старший электрик</v>
      </c>
      <c r="C8" s="38">
        <f>Окончательно!C8</f>
        <v>1</v>
      </c>
      <c r="D8" s="29">
        <f>Окончательно!D8</f>
        <v>12</v>
      </c>
      <c r="E8" s="30">
        <f>Окончательно!E8</f>
        <v>24000</v>
      </c>
      <c r="F8" s="31">
        <f>Окончательно!F8</f>
        <v>288000</v>
      </c>
      <c r="G8" s="32">
        <f>Окончательно!G8</f>
        <v>58175.99999999999</v>
      </c>
      <c r="H8" s="32">
        <f>Окончательно!H8</f>
        <v>346176</v>
      </c>
      <c r="J8" s="89"/>
      <c r="K8" s="37" t="str">
        <f t="shared" si="6"/>
        <v>Старший электрик</v>
      </c>
      <c r="L8" s="38">
        <f t="shared" si="0"/>
        <v>1</v>
      </c>
      <c r="M8" s="29">
        <f t="shared" si="1"/>
        <v>12</v>
      </c>
      <c r="N8" s="30">
        <f t="shared" si="2"/>
        <v>24000</v>
      </c>
      <c r="O8" s="31">
        <f t="shared" si="3"/>
        <v>288000</v>
      </c>
      <c r="P8" s="32">
        <f t="shared" si="4"/>
        <v>58175.99999999999</v>
      </c>
      <c r="Q8" s="32">
        <f t="shared" si="5"/>
        <v>346176</v>
      </c>
    </row>
    <row r="9" spans="1:17" ht="15" customHeight="1">
      <c r="A9" s="89"/>
      <c r="B9" s="28" t="str">
        <f>Окончательно!B9</f>
        <v>Помошник электрика</v>
      </c>
      <c r="C9" s="34">
        <f>Окончательно!C9</f>
        <v>1</v>
      </c>
      <c r="D9" s="29">
        <f>Окончательно!D9</f>
        <v>12</v>
      </c>
      <c r="E9" s="30">
        <f>Окончательно!E9</f>
        <v>19000</v>
      </c>
      <c r="F9" s="31">
        <f>Окончательно!F9</f>
        <v>228000</v>
      </c>
      <c r="G9" s="32">
        <f>Окончательно!G9</f>
        <v>46056</v>
      </c>
      <c r="H9" s="32">
        <f>Окончательно!H9</f>
        <v>274056</v>
      </c>
      <c r="J9" s="89"/>
      <c r="K9" s="28" t="str">
        <f t="shared" si="6"/>
        <v>Помошник электрика</v>
      </c>
      <c r="L9" s="34">
        <f t="shared" si="0"/>
        <v>1</v>
      </c>
      <c r="M9" s="29">
        <f t="shared" si="1"/>
        <v>12</v>
      </c>
      <c r="N9" s="30">
        <f t="shared" si="2"/>
        <v>19000</v>
      </c>
      <c r="O9" s="31">
        <f t="shared" si="3"/>
        <v>228000</v>
      </c>
      <c r="P9" s="32">
        <f t="shared" si="4"/>
        <v>46056</v>
      </c>
      <c r="Q9" s="32">
        <f t="shared" si="5"/>
        <v>274056</v>
      </c>
    </row>
    <row r="10" spans="1:17" ht="15" customHeight="1">
      <c r="A10" s="89"/>
      <c r="B10" s="28" t="str">
        <f>Окончательно!B10</f>
        <v>Слесарь-водопроводчик</v>
      </c>
      <c r="C10" s="29">
        <f>Окончательно!C10</f>
        <v>3</v>
      </c>
      <c r="D10" s="39">
        <f>Окончательно!D10</f>
        <v>7</v>
      </c>
      <c r="E10" s="30">
        <f>Окончательно!E10</f>
        <v>9000</v>
      </c>
      <c r="F10" s="31">
        <f>Окончательно!F10</f>
        <v>189000</v>
      </c>
      <c r="G10" s="32">
        <f>Окончательно!G10</f>
        <v>38178</v>
      </c>
      <c r="H10" s="32">
        <f>Окончательно!H10</f>
        <v>227178</v>
      </c>
      <c r="J10" s="89"/>
      <c r="K10" s="28" t="str">
        <f t="shared" si="6"/>
        <v>Слесарь-водопроводчик</v>
      </c>
      <c r="L10" s="29">
        <f t="shared" si="0"/>
        <v>3</v>
      </c>
      <c r="M10" s="39">
        <f t="shared" si="1"/>
        <v>7</v>
      </c>
      <c r="N10" s="30">
        <f t="shared" si="2"/>
        <v>9000</v>
      </c>
      <c r="O10" s="31">
        <f t="shared" si="3"/>
        <v>189000</v>
      </c>
      <c r="P10" s="32">
        <f t="shared" si="4"/>
        <v>38178</v>
      </c>
      <c r="Q10" s="32">
        <f t="shared" si="5"/>
        <v>227178</v>
      </c>
    </row>
    <row r="11" spans="1:17" ht="15" customHeight="1">
      <c r="A11" s="89"/>
      <c r="B11" s="28" t="str">
        <f>Окончательно!B11</f>
        <v>Доплата за бригадирство</v>
      </c>
      <c r="C11" s="34">
        <f>Окончательно!C11</f>
        <v>1</v>
      </c>
      <c r="D11" s="39">
        <f>Окончательно!D11</f>
        <v>7</v>
      </c>
      <c r="E11" s="30">
        <f>Окончательно!E11</f>
        <v>2000</v>
      </c>
      <c r="F11" s="31">
        <f>Окончательно!F11</f>
        <v>14000</v>
      </c>
      <c r="G11" s="32">
        <f>Окончательно!G11</f>
        <v>2828</v>
      </c>
      <c r="H11" s="32">
        <f>Окончательно!H11</f>
        <v>16828</v>
      </c>
      <c r="J11" s="89"/>
      <c r="K11" s="28" t="str">
        <f t="shared" si="6"/>
        <v>Доплата за бригадирство</v>
      </c>
      <c r="L11" s="34">
        <f t="shared" si="0"/>
        <v>1</v>
      </c>
      <c r="M11" s="39">
        <f t="shared" si="1"/>
        <v>7</v>
      </c>
      <c r="N11" s="30">
        <f t="shared" si="2"/>
        <v>2000</v>
      </c>
      <c r="O11" s="31">
        <f t="shared" si="3"/>
        <v>14000</v>
      </c>
      <c r="P11" s="32">
        <f t="shared" si="4"/>
        <v>2828</v>
      </c>
      <c r="Q11" s="32">
        <f t="shared" si="5"/>
        <v>16828</v>
      </c>
    </row>
    <row r="12" spans="1:17" ht="15" customHeight="1">
      <c r="A12" s="89"/>
      <c r="B12" s="28" t="str">
        <f>Окончательно!B12</f>
        <v>Сварщик</v>
      </c>
      <c r="C12" s="29">
        <f>Окончательно!C12</f>
        <v>1</v>
      </c>
      <c r="D12" s="29">
        <f>Окончательно!D12</f>
        <v>7</v>
      </c>
      <c r="E12" s="30">
        <f>Окончательно!E12</f>
        <v>15000</v>
      </c>
      <c r="F12" s="31">
        <f>Окончательно!F12</f>
        <v>105000</v>
      </c>
      <c r="G12" s="32">
        <f>Окончательно!G12</f>
        <v>21210</v>
      </c>
      <c r="H12" s="32">
        <f>Окончательно!H12</f>
        <v>126210</v>
      </c>
      <c r="J12" s="89"/>
      <c r="K12" s="28" t="str">
        <f t="shared" si="6"/>
        <v>Сварщик</v>
      </c>
      <c r="L12" s="29">
        <f t="shared" si="0"/>
        <v>1</v>
      </c>
      <c r="M12" s="29">
        <f t="shared" si="1"/>
        <v>7</v>
      </c>
      <c r="N12" s="30">
        <f t="shared" si="2"/>
        <v>15000</v>
      </c>
      <c r="O12" s="31">
        <f t="shared" si="3"/>
        <v>105000</v>
      </c>
      <c r="P12" s="32">
        <f t="shared" si="4"/>
        <v>21210</v>
      </c>
      <c r="Q12" s="32">
        <f t="shared" si="5"/>
        <v>126210</v>
      </c>
    </row>
    <row r="13" spans="1:17" ht="15" customHeight="1">
      <c r="A13" s="89"/>
      <c r="B13" s="28" t="str">
        <f>Окончательно!B13</f>
        <v>Моторист</v>
      </c>
      <c r="C13" s="29">
        <f>Окончательно!C13</f>
        <v>4</v>
      </c>
      <c r="D13" s="29">
        <f>Окончательно!D13</f>
        <v>7</v>
      </c>
      <c r="E13" s="30">
        <f>Окончательно!E13</f>
        <v>14000</v>
      </c>
      <c r="F13" s="31">
        <f>Окончательно!F13</f>
        <v>392000</v>
      </c>
      <c r="G13" s="32">
        <f>Окончательно!G13</f>
        <v>79184</v>
      </c>
      <c r="H13" s="32">
        <f>Окончательно!H13</f>
        <v>471184</v>
      </c>
      <c r="J13" s="89"/>
      <c r="K13" s="28" t="str">
        <f t="shared" si="6"/>
        <v>Моторист</v>
      </c>
      <c r="L13" s="29">
        <f t="shared" si="0"/>
        <v>4</v>
      </c>
      <c r="M13" s="29">
        <f t="shared" si="1"/>
        <v>7</v>
      </c>
      <c r="N13" s="30">
        <f t="shared" si="2"/>
        <v>14000</v>
      </c>
      <c r="O13" s="31">
        <f t="shared" si="3"/>
        <v>392000</v>
      </c>
      <c r="P13" s="32">
        <f t="shared" si="4"/>
        <v>79184</v>
      </c>
      <c r="Q13" s="32">
        <f t="shared" si="5"/>
        <v>471184</v>
      </c>
    </row>
    <row r="14" spans="1:17" ht="15" customHeight="1">
      <c r="A14" s="89"/>
      <c r="B14" s="28" t="str">
        <f>Окончательно!B14</f>
        <v>Уборщица</v>
      </c>
      <c r="C14" s="40">
        <f>Окончательно!C14</f>
        <v>1</v>
      </c>
      <c r="D14" s="40">
        <f>Окончательно!D14</f>
        <v>12</v>
      </c>
      <c r="E14" s="41">
        <f>Окончательно!E14</f>
        <v>6000</v>
      </c>
      <c r="F14" s="42">
        <f>Окончательно!F14</f>
        <v>72000</v>
      </c>
      <c r="G14" s="32">
        <f>Окончательно!G14</f>
        <v>14543.999999999998</v>
      </c>
      <c r="H14" s="32">
        <f>Окончательно!H14</f>
        <v>86544</v>
      </c>
      <c r="J14" s="89"/>
      <c r="K14" s="28" t="str">
        <f t="shared" si="6"/>
        <v>Уборщица</v>
      </c>
      <c r="L14" s="40">
        <f t="shared" si="0"/>
        <v>1</v>
      </c>
      <c r="M14" s="40">
        <f t="shared" si="1"/>
        <v>12</v>
      </c>
      <c r="N14" s="41">
        <f t="shared" si="2"/>
        <v>6000</v>
      </c>
      <c r="O14" s="42">
        <f t="shared" si="3"/>
        <v>72000</v>
      </c>
      <c r="P14" s="32">
        <f t="shared" si="4"/>
        <v>14543.999999999998</v>
      </c>
      <c r="Q14" s="32">
        <f t="shared" si="5"/>
        <v>86544</v>
      </c>
    </row>
    <row r="15" spans="1:17" ht="15" customHeight="1">
      <c r="A15" s="89"/>
      <c r="B15" s="43" t="str">
        <f>Окончательно!B15</f>
        <v>Инкассация</v>
      </c>
      <c r="C15" s="44">
        <f>Окончательно!C15</f>
        <v>1</v>
      </c>
      <c r="D15" s="44">
        <f>Окончательно!D15</f>
        <v>12</v>
      </c>
      <c r="E15" s="45">
        <f>Окончательно!E15</f>
        <v>3000</v>
      </c>
      <c r="F15" s="46">
        <f>Окончательно!F15</f>
        <v>36000</v>
      </c>
      <c r="G15" s="32">
        <f>Окончательно!G15</f>
        <v>7271.999999999999</v>
      </c>
      <c r="H15" s="32">
        <f>Окончательно!H15</f>
        <v>43272</v>
      </c>
      <c r="J15" s="89"/>
      <c r="K15" s="43" t="str">
        <f t="shared" si="6"/>
        <v>Инкассация</v>
      </c>
      <c r="L15" s="44">
        <f t="shared" si="0"/>
        <v>1</v>
      </c>
      <c r="M15" s="44">
        <f t="shared" si="1"/>
        <v>12</v>
      </c>
      <c r="N15" s="45">
        <f t="shared" si="2"/>
        <v>3000</v>
      </c>
      <c r="O15" s="46">
        <f t="shared" si="3"/>
        <v>36000</v>
      </c>
      <c r="P15" s="32">
        <f t="shared" si="4"/>
        <v>7271.999999999999</v>
      </c>
      <c r="Q15" s="32">
        <f t="shared" si="5"/>
        <v>43272</v>
      </c>
    </row>
    <row r="16" spans="1:17" ht="15" customHeight="1">
      <c r="A16" s="89"/>
      <c r="B16" s="28" t="str">
        <f>Окончательно!B16</f>
        <v>Обслуживание компьютера</v>
      </c>
      <c r="C16" s="34">
        <f>Окончательно!C16</f>
        <v>1</v>
      </c>
      <c r="D16" s="34">
        <f>Окончательно!D16</f>
        <v>12</v>
      </c>
      <c r="E16" s="35">
        <f>Окончательно!E16</f>
        <v>4500</v>
      </c>
      <c r="F16" s="47">
        <f>Окончательно!F16</f>
        <v>54000</v>
      </c>
      <c r="G16" s="32">
        <f>Окончательно!G16</f>
        <v>10908</v>
      </c>
      <c r="H16" s="32">
        <f>Окончательно!H16</f>
        <v>64908</v>
      </c>
      <c r="J16" s="89"/>
      <c r="K16" s="28" t="str">
        <f t="shared" si="6"/>
        <v>Обслуживание компьютера</v>
      </c>
      <c r="L16" s="34">
        <f t="shared" si="0"/>
        <v>1</v>
      </c>
      <c r="M16" s="34">
        <f t="shared" si="1"/>
        <v>12</v>
      </c>
      <c r="N16" s="35">
        <f t="shared" si="2"/>
        <v>4500</v>
      </c>
      <c r="O16" s="47">
        <f t="shared" si="3"/>
        <v>54000</v>
      </c>
      <c r="P16" s="32">
        <f t="shared" si="4"/>
        <v>10908</v>
      </c>
      <c r="Q16" s="32">
        <f t="shared" si="5"/>
        <v>64908</v>
      </c>
    </row>
    <row r="17" spans="1:17" ht="15" customHeight="1">
      <c r="A17" s="89"/>
      <c r="B17" s="48" t="str">
        <f>Окончательно!B17</f>
        <v>Юрист </v>
      </c>
      <c r="C17" s="44">
        <f>Окончательно!C17</f>
        <v>1</v>
      </c>
      <c r="D17" s="44">
        <f>Окончательно!D17</f>
        <v>12</v>
      </c>
      <c r="E17" s="45">
        <f>Окончательно!E17</f>
        <v>25000</v>
      </c>
      <c r="F17" s="49">
        <f>Окончательно!F17</f>
        <v>300000</v>
      </c>
      <c r="G17" s="32">
        <f>Окончательно!G17</f>
        <v>0</v>
      </c>
      <c r="H17" s="32">
        <f>Окончательно!H17</f>
        <v>300000</v>
      </c>
      <c r="J17" s="89"/>
      <c r="K17" s="48" t="str">
        <f t="shared" si="6"/>
        <v>Юрист </v>
      </c>
      <c r="L17" s="44">
        <f t="shared" si="0"/>
        <v>1</v>
      </c>
      <c r="M17" s="44">
        <f t="shared" si="1"/>
        <v>12</v>
      </c>
      <c r="N17" s="45">
        <f t="shared" si="2"/>
        <v>25000</v>
      </c>
      <c r="O17" s="49">
        <f t="shared" si="3"/>
        <v>300000</v>
      </c>
      <c r="P17" s="32">
        <f t="shared" si="4"/>
        <v>0</v>
      </c>
      <c r="Q17" s="32">
        <f t="shared" si="5"/>
        <v>300000</v>
      </c>
    </row>
    <row r="18" spans="1:17" ht="15" customHeight="1">
      <c r="A18" s="89"/>
      <c r="B18" s="50" t="str">
        <f>Окончательно!B18</f>
        <v>Премиальный фонд</v>
      </c>
      <c r="C18" s="44">
        <f>Окончательно!C18</f>
        <v>1</v>
      </c>
      <c r="D18" s="44">
        <f>Окончательно!D18</f>
        <v>12</v>
      </c>
      <c r="E18" s="45">
        <f>Окончательно!E18</f>
        <v>15000</v>
      </c>
      <c r="F18" s="46">
        <f>Окончательно!F18</f>
        <v>180000</v>
      </c>
      <c r="G18" s="32">
        <f>Окончательно!G18</f>
        <v>36360</v>
      </c>
      <c r="H18" s="32">
        <f>Окончательно!H18</f>
        <v>216360</v>
      </c>
      <c r="J18" s="89"/>
      <c r="K18" s="50" t="str">
        <f t="shared" si="6"/>
        <v>Премиальный фонд</v>
      </c>
      <c r="L18" s="44">
        <f t="shared" si="0"/>
        <v>1</v>
      </c>
      <c r="M18" s="44">
        <f t="shared" si="1"/>
        <v>12</v>
      </c>
      <c r="N18" s="45">
        <f t="shared" si="2"/>
        <v>15000</v>
      </c>
      <c r="O18" s="46">
        <f t="shared" si="3"/>
        <v>180000</v>
      </c>
      <c r="P18" s="32">
        <f t="shared" si="4"/>
        <v>36360</v>
      </c>
      <c r="Q18" s="32">
        <f t="shared" si="5"/>
        <v>216360</v>
      </c>
    </row>
    <row r="19" spans="1:17" ht="15" customHeight="1">
      <c r="A19" s="90"/>
      <c r="B19" s="37" t="str">
        <f>Окончательно!B19</f>
        <v>Транспортные расходы</v>
      </c>
      <c r="C19" s="51">
        <f>Окончательно!C19</f>
        <v>1</v>
      </c>
      <c r="D19" s="51">
        <f>Окончательно!D19</f>
        <v>12</v>
      </c>
      <c r="E19" s="52">
        <f>Окончательно!E19</f>
        <v>13000</v>
      </c>
      <c r="F19" s="53">
        <f>Окончательно!F19</f>
        <v>156000</v>
      </c>
      <c r="G19" s="27">
        <f>Окончательно!G19</f>
        <v>0</v>
      </c>
      <c r="H19" s="32">
        <f>Окончательно!H19</f>
        <v>156000</v>
      </c>
      <c r="J19" s="90"/>
      <c r="K19" s="37" t="str">
        <f t="shared" si="6"/>
        <v>Транспортные расходы</v>
      </c>
      <c r="L19" s="51">
        <f t="shared" si="0"/>
        <v>1</v>
      </c>
      <c r="M19" s="51">
        <f t="shared" si="1"/>
        <v>12</v>
      </c>
      <c r="N19" s="52">
        <f t="shared" si="2"/>
        <v>13000</v>
      </c>
      <c r="O19" s="53">
        <f t="shared" si="3"/>
        <v>156000</v>
      </c>
      <c r="P19" s="27">
        <f t="shared" si="4"/>
        <v>0</v>
      </c>
      <c r="Q19" s="32">
        <f t="shared" si="5"/>
        <v>156000</v>
      </c>
    </row>
    <row r="20" spans="1:17" ht="15" customHeight="1">
      <c r="A20" s="91">
        <v>2</v>
      </c>
      <c r="B20" s="54" t="str">
        <f>Окончательно!B20</f>
        <v>Электроэнергия (контора)</v>
      </c>
      <c r="C20" s="55">
        <f>Окончательно!C20</f>
        <v>0</v>
      </c>
      <c r="D20" s="55">
        <f>Окончательно!D20</f>
        <v>0</v>
      </c>
      <c r="E20" s="56">
        <f>Окончательно!E20</f>
        <v>0</v>
      </c>
      <c r="F20" s="57">
        <f>Окончательно!F20</f>
        <v>0</v>
      </c>
      <c r="G20" s="58">
        <f>Окончательно!G20</f>
        <v>0</v>
      </c>
      <c r="H20" s="58">
        <f>Окончательно!H20</f>
        <v>50000</v>
      </c>
      <c r="J20" s="91">
        <v>2</v>
      </c>
      <c r="K20" s="54" t="str">
        <f>B20</f>
        <v>Электроэнергия (контора)</v>
      </c>
      <c r="L20" s="55">
        <f t="shared" si="0"/>
        <v>0</v>
      </c>
      <c r="M20" s="55">
        <f t="shared" si="1"/>
        <v>0</v>
      </c>
      <c r="N20" s="56">
        <f t="shared" si="2"/>
        <v>0</v>
      </c>
      <c r="O20" s="57">
        <f t="shared" si="3"/>
        <v>0</v>
      </c>
      <c r="P20" s="58">
        <f t="shared" si="4"/>
        <v>0</v>
      </c>
      <c r="Q20" s="58">
        <f t="shared" si="5"/>
        <v>50000</v>
      </c>
    </row>
    <row r="21" spans="1:17" ht="15" customHeight="1">
      <c r="A21" s="91">
        <v>3</v>
      </c>
      <c r="B21" s="54" t="str">
        <f>Окончательно!B21</f>
        <v>Телефонная связь</v>
      </c>
      <c r="C21" s="55">
        <f>Окончательно!C21</f>
        <v>0</v>
      </c>
      <c r="D21" s="55">
        <f>Окончательно!D21</f>
        <v>0</v>
      </c>
      <c r="E21" s="56">
        <f>Окончательно!E21</f>
        <v>0</v>
      </c>
      <c r="F21" s="57">
        <f>Окончательно!F21</f>
        <v>0</v>
      </c>
      <c r="G21" s="58">
        <f>Окончательно!G21</f>
        <v>0</v>
      </c>
      <c r="H21" s="58">
        <f>Окончательно!H21</f>
        <v>25000</v>
      </c>
      <c r="J21" s="91">
        <v>3</v>
      </c>
      <c r="K21" s="54" t="str">
        <f aca="true" t="shared" si="7" ref="K21:K32">B21</f>
        <v>Телефонная связь</v>
      </c>
      <c r="L21" s="55">
        <f t="shared" si="0"/>
        <v>0</v>
      </c>
      <c r="M21" s="55">
        <f t="shared" si="1"/>
        <v>0</v>
      </c>
      <c r="N21" s="56">
        <f t="shared" si="2"/>
        <v>0</v>
      </c>
      <c r="O21" s="57">
        <f t="shared" si="3"/>
        <v>0</v>
      </c>
      <c r="P21" s="58">
        <f t="shared" si="4"/>
        <v>0</v>
      </c>
      <c r="Q21" s="58">
        <f t="shared" si="5"/>
        <v>25000</v>
      </c>
    </row>
    <row r="22" spans="1:17" ht="15" customHeight="1">
      <c r="A22" s="91">
        <v>4</v>
      </c>
      <c r="B22" s="59" t="str">
        <f>Окончательно!B22</f>
        <v>Услуги банка</v>
      </c>
      <c r="C22" s="60">
        <f>Окончательно!C22</f>
        <v>0</v>
      </c>
      <c r="D22" s="60">
        <f>Окончательно!D22</f>
        <v>0</v>
      </c>
      <c r="E22" s="61">
        <f>Окончательно!E22</f>
        <v>0</v>
      </c>
      <c r="F22" s="62">
        <f>Окончательно!F22</f>
        <v>0</v>
      </c>
      <c r="G22" s="63">
        <f>Окончательно!G22</f>
        <v>0</v>
      </c>
      <c r="H22" s="58">
        <f>Окончательно!H22</f>
        <v>30000</v>
      </c>
      <c r="J22" s="91">
        <v>4</v>
      </c>
      <c r="K22" s="59" t="str">
        <f t="shared" si="7"/>
        <v>Услуги банка</v>
      </c>
      <c r="L22" s="60">
        <f t="shared" si="0"/>
        <v>0</v>
      </c>
      <c r="M22" s="60">
        <f t="shared" si="1"/>
        <v>0</v>
      </c>
      <c r="N22" s="61">
        <f t="shared" si="2"/>
        <v>0</v>
      </c>
      <c r="O22" s="62">
        <f t="shared" si="3"/>
        <v>0</v>
      </c>
      <c r="P22" s="63">
        <f t="shared" si="4"/>
        <v>0</v>
      </c>
      <c r="Q22" s="58">
        <f t="shared" si="5"/>
        <v>30000</v>
      </c>
    </row>
    <row r="23" spans="1:17" ht="15" customHeight="1">
      <c r="A23" s="91">
        <v>5</v>
      </c>
      <c r="B23" s="54" t="str">
        <f>Окончательно!B23</f>
        <v>Хозяйственные расходы</v>
      </c>
      <c r="C23" s="55">
        <f>Окончательно!C23</f>
        <v>0</v>
      </c>
      <c r="D23" s="55">
        <f>Окончательно!D23</f>
        <v>0</v>
      </c>
      <c r="E23" s="56">
        <f>Окончательно!E23</f>
        <v>0</v>
      </c>
      <c r="F23" s="57">
        <f>Окончательно!F23</f>
        <v>0</v>
      </c>
      <c r="G23" s="58">
        <f>Окончательно!G23</f>
        <v>0</v>
      </c>
      <c r="H23" s="58">
        <f>Окончательно!H23</f>
        <v>40000</v>
      </c>
      <c r="J23" s="91">
        <v>5</v>
      </c>
      <c r="K23" s="54" t="str">
        <f t="shared" si="7"/>
        <v>Хозяйственные расходы</v>
      </c>
      <c r="L23" s="55">
        <f t="shared" si="0"/>
        <v>0</v>
      </c>
      <c r="M23" s="55">
        <f t="shared" si="1"/>
        <v>0</v>
      </c>
      <c r="N23" s="56">
        <f t="shared" si="2"/>
        <v>0</v>
      </c>
      <c r="O23" s="57">
        <f t="shared" si="3"/>
        <v>0</v>
      </c>
      <c r="P23" s="58">
        <f t="shared" si="4"/>
        <v>0</v>
      </c>
      <c r="Q23" s="58">
        <f t="shared" si="5"/>
        <v>40000</v>
      </c>
    </row>
    <row r="24" spans="1:17" ht="15" customHeight="1">
      <c r="A24" s="91">
        <v>6</v>
      </c>
      <c r="B24" s="64" t="str">
        <f>Окончательно!B24</f>
        <v>Электроэнергия (водокачка)</v>
      </c>
      <c r="C24" s="65">
        <f>Окончательно!C24</f>
        <v>0</v>
      </c>
      <c r="D24" s="65">
        <f>Окончательно!D24</f>
        <v>0</v>
      </c>
      <c r="E24" s="66">
        <f>Окончательно!E24</f>
        <v>0</v>
      </c>
      <c r="F24" s="67">
        <f>Окончательно!F24</f>
        <v>0</v>
      </c>
      <c r="G24" s="68">
        <f>Окончательно!G24</f>
        <v>0</v>
      </c>
      <c r="H24" s="58">
        <f>Окончательно!H24</f>
        <v>250000</v>
      </c>
      <c r="J24" s="91">
        <v>6</v>
      </c>
      <c r="K24" s="64" t="str">
        <f t="shared" si="7"/>
        <v>Электроэнергия (водокачка)</v>
      </c>
      <c r="L24" s="65">
        <f t="shared" si="0"/>
        <v>0</v>
      </c>
      <c r="M24" s="65">
        <f t="shared" si="1"/>
        <v>0</v>
      </c>
      <c r="N24" s="66">
        <f t="shared" si="2"/>
        <v>0</v>
      </c>
      <c r="O24" s="67">
        <f t="shared" si="3"/>
        <v>0</v>
      </c>
      <c r="P24" s="68">
        <f t="shared" si="4"/>
        <v>0</v>
      </c>
      <c r="Q24" s="58">
        <f t="shared" si="5"/>
        <v>250000</v>
      </c>
    </row>
    <row r="25" spans="1:17" ht="15" customHeight="1">
      <c r="A25" s="91">
        <v>7</v>
      </c>
      <c r="B25" s="189" t="str">
        <f>Окончательно!B25</f>
        <v>Материалы на ремонт водопровода, доп.работы по обеспеч.водоснабжения</v>
      </c>
      <c r="C25" s="190">
        <f>Окончательно!C25</f>
        <v>0</v>
      </c>
      <c r="D25" s="190">
        <f>Окончательно!D25</f>
        <v>0</v>
      </c>
      <c r="E25" s="190">
        <f>Окончательно!E25</f>
        <v>0</v>
      </c>
      <c r="F25" s="190">
        <f>Окончательно!F25</f>
        <v>0</v>
      </c>
      <c r="G25" s="191">
        <f>Окончательно!G25</f>
        <v>0</v>
      </c>
      <c r="H25" s="69">
        <f>Окончательно!H25</f>
        <v>500000</v>
      </c>
      <c r="J25" s="91">
        <v>7</v>
      </c>
      <c r="K25" s="189" t="str">
        <f t="shared" si="7"/>
        <v>Материалы на ремонт водопровода, доп.работы по обеспеч.водоснабжения</v>
      </c>
      <c r="L25" s="190">
        <f t="shared" si="0"/>
        <v>0</v>
      </c>
      <c r="M25" s="190">
        <f t="shared" si="1"/>
        <v>0</v>
      </c>
      <c r="N25" s="190">
        <f t="shared" si="2"/>
        <v>0</v>
      </c>
      <c r="O25" s="190">
        <f t="shared" si="3"/>
        <v>0</v>
      </c>
      <c r="P25" s="191">
        <f t="shared" si="4"/>
        <v>0</v>
      </c>
      <c r="Q25" s="69">
        <f t="shared" si="5"/>
        <v>500000</v>
      </c>
    </row>
    <row r="26" spans="1:17" ht="15" customHeight="1">
      <c r="A26" s="91">
        <v>8</v>
      </c>
      <c r="B26" s="189" t="str">
        <f>Окончательно!B26</f>
        <v>Материалы на ремонт электросетей, доп.работы по обеспеч.электроснабж.</v>
      </c>
      <c r="C26" s="190">
        <f>Окончательно!C26</f>
        <v>0</v>
      </c>
      <c r="D26" s="190">
        <f>Окончательно!D26</f>
        <v>0</v>
      </c>
      <c r="E26" s="190">
        <f>Окончательно!E26</f>
        <v>0</v>
      </c>
      <c r="F26" s="190">
        <f>Окончательно!F26</f>
        <v>0</v>
      </c>
      <c r="G26" s="191">
        <f>Окончательно!G26</f>
        <v>0</v>
      </c>
      <c r="H26" s="58">
        <f>Окончательно!H26</f>
        <v>300000</v>
      </c>
      <c r="J26" s="91">
        <v>8</v>
      </c>
      <c r="K26" s="189" t="str">
        <f t="shared" si="7"/>
        <v>Материалы на ремонт электросетей, доп.работы по обеспеч.электроснабж.</v>
      </c>
      <c r="L26" s="190">
        <f t="shared" si="0"/>
        <v>0</v>
      </c>
      <c r="M26" s="190">
        <f t="shared" si="1"/>
        <v>0</v>
      </c>
      <c r="N26" s="190">
        <f t="shared" si="2"/>
        <v>0</v>
      </c>
      <c r="O26" s="190">
        <f t="shared" si="3"/>
        <v>0</v>
      </c>
      <c r="P26" s="191">
        <f t="shared" si="4"/>
        <v>0</v>
      </c>
      <c r="Q26" s="58">
        <f t="shared" si="5"/>
        <v>300000</v>
      </c>
    </row>
    <row r="27" spans="1:17" ht="15" customHeight="1">
      <c r="A27" s="91">
        <v>9</v>
      </c>
      <c r="B27" s="182" t="str">
        <f>Окончательно!B27</f>
        <v>Вывоз мусора</v>
      </c>
      <c r="C27" s="183">
        <f>Окончательно!C27</f>
        <v>0</v>
      </c>
      <c r="D27" s="183">
        <f>Окончательно!D27</f>
        <v>0</v>
      </c>
      <c r="E27" s="183">
        <f>Окончательно!E27</f>
        <v>0</v>
      </c>
      <c r="F27" s="183">
        <f>Окончательно!F27</f>
        <v>0</v>
      </c>
      <c r="G27" s="184">
        <f>Окончательно!G27</f>
        <v>0</v>
      </c>
      <c r="H27" s="58">
        <f>Окончательно!H27</f>
        <v>500000</v>
      </c>
      <c r="J27" s="91">
        <v>9</v>
      </c>
      <c r="K27" s="182" t="str">
        <f t="shared" si="7"/>
        <v>Вывоз мусора</v>
      </c>
      <c r="L27" s="183">
        <f t="shared" si="0"/>
        <v>0</v>
      </c>
      <c r="M27" s="183">
        <f t="shared" si="1"/>
        <v>0</v>
      </c>
      <c r="N27" s="183">
        <f t="shared" si="2"/>
        <v>0</v>
      </c>
      <c r="O27" s="183">
        <f t="shared" si="3"/>
        <v>0</v>
      </c>
      <c r="P27" s="184">
        <f t="shared" si="4"/>
        <v>0</v>
      </c>
      <c r="Q27" s="58">
        <f t="shared" si="5"/>
        <v>500000</v>
      </c>
    </row>
    <row r="28" spans="1:17" ht="15" customHeight="1">
      <c r="A28" s="91">
        <v>10</v>
      </c>
      <c r="B28" s="182" t="str">
        <f>Окончательно!B28</f>
        <v>Кронировка и спил аварийных деревьев</v>
      </c>
      <c r="C28" s="183">
        <f>Окончательно!C28</f>
        <v>0</v>
      </c>
      <c r="D28" s="183">
        <f>Окончательно!D28</f>
        <v>0</v>
      </c>
      <c r="E28" s="183">
        <f>Окончательно!E28</f>
        <v>0</v>
      </c>
      <c r="F28" s="183">
        <f>Окончательно!F28</f>
        <v>0</v>
      </c>
      <c r="G28" s="184">
        <f>Окончательно!G28</f>
        <v>0</v>
      </c>
      <c r="H28" s="58">
        <f>Окончательно!H28</f>
        <v>250000</v>
      </c>
      <c r="J28" s="91">
        <v>10</v>
      </c>
      <c r="K28" s="182" t="str">
        <f t="shared" si="7"/>
        <v>Кронировка и спил аварийных деревьев</v>
      </c>
      <c r="L28" s="183">
        <f t="shared" si="0"/>
        <v>0</v>
      </c>
      <c r="M28" s="183">
        <f t="shared" si="1"/>
        <v>0</v>
      </c>
      <c r="N28" s="183">
        <f t="shared" si="2"/>
        <v>0</v>
      </c>
      <c r="O28" s="183">
        <f t="shared" si="3"/>
        <v>0</v>
      </c>
      <c r="P28" s="184">
        <f t="shared" si="4"/>
        <v>0</v>
      </c>
      <c r="Q28" s="58">
        <f t="shared" si="5"/>
        <v>250000</v>
      </c>
    </row>
    <row r="29" spans="1:17" ht="15" customHeight="1">
      <c r="A29" s="91">
        <v>11</v>
      </c>
      <c r="B29" s="182" t="str">
        <f>Окончательно!B29</f>
        <v>Ремонт здания конторы</v>
      </c>
      <c r="C29" s="183">
        <f>Окончательно!C29</f>
        <v>0</v>
      </c>
      <c r="D29" s="183">
        <f>Окончательно!D29</f>
        <v>0</v>
      </c>
      <c r="E29" s="183">
        <f>Окончательно!E29</f>
        <v>0</v>
      </c>
      <c r="F29" s="183">
        <f>Окончательно!F29</f>
        <v>0</v>
      </c>
      <c r="G29" s="184">
        <f>Окончательно!G29</f>
        <v>0</v>
      </c>
      <c r="H29" s="58">
        <f>Окончательно!H29</f>
        <v>150000</v>
      </c>
      <c r="J29" s="91">
        <v>11</v>
      </c>
      <c r="K29" s="182" t="str">
        <f t="shared" si="7"/>
        <v>Ремонт здания конторы</v>
      </c>
      <c r="L29" s="183">
        <f t="shared" si="0"/>
        <v>0</v>
      </c>
      <c r="M29" s="183">
        <f t="shared" si="1"/>
        <v>0</v>
      </c>
      <c r="N29" s="183">
        <f t="shared" si="2"/>
        <v>0</v>
      </c>
      <c r="O29" s="183">
        <f t="shared" si="3"/>
        <v>0</v>
      </c>
      <c r="P29" s="184">
        <f t="shared" si="4"/>
        <v>0</v>
      </c>
      <c r="Q29" s="58">
        <f t="shared" si="5"/>
        <v>150000</v>
      </c>
    </row>
    <row r="30" spans="1:17" ht="15" customHeight="1">
      <c r="A30" s="91">
        <v>12</v>
      </c>
      <c r="B30" s="182" t="str">
        <f>Окончательно!B30</f>
        <v>Содержание дорог</v>
      </c>
      <c r="C30" s="183">
        <f>Окончательно!C30</f>
        <v>0</v>
      </c>
      <c r="D30" s="183">
        <f>Окончательно!D30</f>
        <v>0</v>
      </c>
      <c r="E30" s="183">
        <f>Окончательно!E30</f>
        <v>0</v>
      </c>
      <c r="F30" s="183">
        <f>Окончательно!F30</f>
        <v>0</v>
      </c>
      <c r="G30" s="184">
        <f>Окончательно!G30</f>
        <v>0</v>
      </c>
      <c r="H30" s="58">
        <f>Окончательно!H30</f>
        <v>100000</v>
      </c>
      <c r="J30" s="91">
        <v>12</v>
      </c>
      <c r="K30" s="182" t="str">
        <f t="shared" si="7"/>
        <v>Содержание дорог</v>
      </c>
      <c r="L30" s="183">
        <f t="shared" si="0"/>
        <v>0</v>
      </c>
      <c r="M30" s="183">
        <f t="shared" si="1"/>
        <v>0</v>
      </c>
      <c r="N30" s="183">
        <f t="shared" si="2"/>
        <v>0</v>
      </c>
      <c r="O30" s="183">
        <f t="shared" si="3"/>
        <v>0</v>
      </c>
      <c r="P30" s="184">
        <f t="shared" si="4"/>
        <v>0</v>
      </c>
      <c r="Q30" s="58">
        <f t="shared" si="5"/>
        <v>100000</v>
      </c>
    </row>
    <row r="31" spans="1:17" ht="15" customHeight="1">
      <c r="A31" s="91">
        <v>13</v>
      </c>
      <c r="B31" s="182" t="str">
        <f>Окончательно!B31</f>
        <v>Оформление документов и покупка материалов на поверхн.водозабор</v>
      </c>
      <c r="C31" s="183">
        <f>Окончательно!C31</f>
        <v>0</v>
      </c>
      <c r="D31" s="183">
        <f>Окончательно!D31</f>
        <v>0</v>
      </c>
      <c r="E31" s="183">
        <f>Окончательно!E31</f>
        <v>0</v>
      </c>
      <c r="F31" s="183">
        <f>Окончательно!F31</f>
        <v>0</v>
      </c>
      <c r="G31" s="184">
        <f>Окончательно!G31</f>
        <v>0</v>
      </c>
      <c r="H31" s="58">
        <f>Окончательно!H31</f>
        <v>300000</v>
      </c>
      <c r="J31" s="91">
        <v>13</v>
      </c>
      <c r="K31" s="182" t="str">
        <f t="shared" si="7"/>
        <v>Оформление документов и покупка материалов на поверхн.водозабор</v>
      </c>
      <c r="L31" s="183">
        <f t="shared" si="0"/>
        <v>0</v>
      </c>
      <c r="M31" s="183">
        <f t="shared" si="1"/>
        <v>0</v>
      </c>
      <c r="N31" s="183">
        <f t="shared" si="2"/>
        <v>0</v>
      </c>
      <c r="O31" s="183">
        <f t="shared" si="3"/>
        <v>0</v>
      </c>
      <c r="P31" s="184">
        <f t="shared" si="4"/>
        <v>0</v>
      </c>
      <c r="Q31" s="58">
        <f t="shared" si="5"/>
        <v>300000</v>
      </c>
    </row>
    <row r="32" spans="1:17" ht="15" customHeight="1">
      <c r="A32" s="92">
        <v>14</v>
      </c>
      <c r="B32" s="182" t="str">
        <f>Окончательно!B32</f>
        <v>Резервный фонд</v>
      </c>
      <c r="C32" s="183">
        <f>Окончательно!C32</f>
        <v>0</v>
      </c>
      <c r="D32" s="183">
        <f>Окончательно!D32</f>
        <v>0</v>
      </c>
      <c r="E32" s="183">
        <f>Окончательно!E32</f>
        <v>0</v>
      </c>
      <c r="F32" s="183">
        <f>Окончательно!F32</f>
        <v>0</v>
      </c>
      <c r="G32" s="184">
        <f>Окончательно!G32</f>
        <v>0</v>
      </c>
      <c r="H32" s="58">
        <f>Окончательно!H32</f>
        <v>325000</v>
      </c>
      <c r="J32" s="92">
        <v>14</v>
      </c>
      <c r="K32" s="182" t="str">
        <f t="shared" si="7"/>
        <v>Резервный фонд</v>
      </c>
      <c r="L32" s="183">
        <f t="shared" si="0"/>
        <v>0</v>
      </c>
      <c r="M32" s="183">
        <f t="shared" si="1"/>
        <v>0</v>
      </c>
      <c r="N32" s="183">
        <f t="shared" si="2"/>
        <v>0</v>
      </c>
      <c r="O32" s="183">
        <f t="shared" si="3"/>
        <v>0</v>
      </c>
      <c r="P32" s="184">
        <f t="shared" si="4"/>
        <v>0</v>
      </c>
      <c r="Q32" s="58">
        <f t="shared" si="5"/>
        <v>325000</v>
      </c>
    </row>
    <row r="33" spans="1:17" ht="15" customHeight="1">
      <c r="A33" s="80"/>
      <c r="B33" s="73"/>
      <c r="C33" s="74"/>
      <c r="D33" s="74"/>
      <c r="E33" s="74"/>
      <c r="F33" s="74"/>
      <c r="G33" s="75" t="str">
        <f>Окончательно!G33</f>
        <v>Всего расходов, руб.</v>
      </c>
      <c r="H33" s="76">
        <f>SUM(H5:H32)</f>
        <v>6331484</v>
      </c>
      <c r="I33" s="79"/>
      <c r="J33" s="80"/>
      <c r="K33" s="73"/>
      <c r="L33" s="74"/>
      <c r="M33" s="74"/>
      <c r="N33" s="74"/>
      <c r="O33" s="74"/>
      <c r="P33" s="75" t="s">
        <v>40</v>
      </c>
      <c r="Q33" s="76">
        <f>H33</f>
        <v>6331484</v>
      </c>
    </row>
    <row r="34" spans="1:17" ht="15" customHeight="1">
      <c r="A34" s="80"/>
      <c r="B34" s="185" t="s">
        <v>41</v>
      </c>
      <c r="C34" s="185"/>
      <c r="D34" s="185"/>
      <c r="E34" s="185"/>
      <c r="F34" s="185"/>
      <c r="G34" s="185"/>
      <c r="H34" s="77">
        <f>Окончательно!H34</f>
        <v>884301</v>
      </c>
      <c r="I34" s="81"/>
      <c r="J34" s="80"/>
      <c r="K34" s="185" t="s">
        <v>41</v>
      </c>
      <c r="L34" s="186"/>
      <c r="M34" s="186"/>
      <c r="N34" s="186"/>
      <c r="O34" s="186"/>
      <c r="P34" s="186"/>
      <c r="Q34" s="77">
        <f>H34</f>
        <v>884301</v>
      </c>
    </row>
    <row r="35" spans="1:17" ht="15" customHeight="1">
      <c r="A35" s="80"/>
      <c r="B35" s="170"/>
      <c r="C35" s="170"/>
      <c r="D35" s="170"/>
      <c r="E35" s="170"/>
      <c r="F35" s="170"/>
      <c r="G35" s="169" t="str">
        <f>Окончательно!G35</f>
        <v>Остаток на счету на 01.01.2019, руб.</v>
      </c>
      <c r="H35" s="77">
        <f>Окончательно!H35</f>
        <v>285236.48</v>
      </c>
      <c r="I35" s="81"/>
      <c r="J35" s="80"/>
      <c r="K35" s="170"/>
      <c r="L35" s="171"/>
      <c r="M35" s="171"/>
      <c r="N35" s="171"/>
      <c r="O35" s="171"/>
      <c r="P35" s="171" t="str">
        <f>G35</f>
        <v>Остаток на счету на 01.01.2019, руб.</v>
      </c>
      <c r="Q35" s="77">
        <f>H35</f>
        <v>285236.48</v>
      </c>
    </row>
    <row r="36" spans="1:17" ht="15" customHeight="1">
      <c r="A36" s="82" t="s">
        <v>42</v>
      </c>
      <c r="B36" s="78"/>
      <c r="C36" s="187">
        <v>382360.66</v>
      </c>
      <c r="D36" s="187"/>
      <c r="E36" s="83" t="s">
        <v>43</v>
      </c>
      <c r="F36" s="83"/>
      <c r="G36" s="75" t="s">
        <v>44</v>
      </c>
      <c r="H36" s="76">
        <f>H33-H34-H35</f>
        <v>5161946.52</v>
      </c>
      <c r="I36" s="79"/>
      <c r="J36" s="82" t="s">
        <v>42</v>
      </c>
      <c r="K36" s="78"/>
      <c r="L36" s="187">
        <v>382360.66</v>
      </c>
      <c r="M36" s="188"/>
      <c r="N36" s="83" t="s">
        <v>43</v>
      </c>
      <c r="O36" s="83"/>
      <c r="P36" s="75" t="s">
        <v>44</v>
      </c>
      <c r="Q36" s="76">
        <f>H36</f>
        <v>5161946.52</v>
      </c>
    </row>
    <row r="37" spans="1:17" ht="15" customHeight="1">
      <c r="A37" s="6"/>
      <c r="B37" s="3"/>
      <c r="C37" s="4"/>
      <c r="D37" s="4"/>
      <c r="E37" s="5"/>
      <c r="F37" s="18"/>
      <c r="G37" s="85" t="s">
        <v>33</v>
      </c>
      <c r="H37" s="86">
        <f>H36/C36</f>
        <v>13.500202975902384</v>
      </c>
      <c r="I37" s="84"/>
      <c r="J37" s="6"/>
      <c r="K37" s="3"/>
      <c r="L37" s="4"/>
      <c r="M37" s="4"/>
      <c r="N37" s="5"/>
      <c r="O37" s="18"/>
      <c r="P37" s="85" t="s">
        <v>33</v>
      </c>
      <c r="Q37" s="86">
        <f>Q36/L36</f>
        <v>13.500202975902384</v>
      </c>
    </row>
    <row r="38" spans="1:14" ht="18.75">
      <c r="A38" s="6"/>
      <c r="E38" s="8"/>
      <c r="J38" s="6"/>
      <c r="N38" s="8"/>
    </row>
    <row r="39" spans="1:15" ht="18.75">
      <c r="A39" s="6"/>
      <c r="B39" s="9"/>
      <c r="C39" s="9"/>
      <c r="D39" s="9"/>
      <c r="E39" s="8"/>
      <c r="F39" s="19"/>
      <c r="J39" s="6"/>
      <c r="K39" s="9"/>
      <c r="L39" s="9"/>
      <c r="M39" s="9"/>
      <c r="N39" s="8"/>
      <c r="O39" s="19"/>
    </row>
    <row r="40" spans="1:15" ht="18.75">
      <c r="A40" s="6"/>
      <c r="B40" s="10"/>
      <c r="C40" s="11"/>
      <c r="D40" s="8"/>
      <c r="E40" s="8"/>
      <c r="F40" s="12"/>
      <c r="J40" s="6"/>
      <c r="K40" s="10"/>
      <c r="L40" s="11"/>
      <c r="M40" s="8"/>
      <c r="N40" s="8"/>
      <c r="O40" s="12"/>
    </row>
    <row r="41" spans="1:14" ht="18.75">
      <c r="A41" s="6"/>
      <c r="B41" s="7"/>
      <c r="C41" s="12"/>
      <c r="E41"/>
      <c r="J41" s="6"/>
      <c r="K41" s="7"/>
      <c r="L41" s="12"/>
      <c r="N41"/>
    </row>
    <row r="42" spans="1:15" ht="18.75">
      <c r="A42" s="6"/>
      <c r="B42" s="10"/>
      <c r="C42" s="11"/>
      <c r="D42" s="8"/>
      <c r="E42" s="8"/>
      <c r="F42" s="12"/>
      <c r="J42" s="6"/>
      <c r="K42" s="10"/>
      <c r="L42" s="11"/>
      <c r="M42" s="8"/>
      <c r="N42" s="8"/>
      <c r="O42" s="12"/>
    </row>
  </sheetData>
  <sheetProtection/>
  <mergeCells count="20">
    <mergeCell ref="C36:D36"/>
    <mergeCell ref="B25:G25"/>
    <mergeCell ref="B26:G26"/>
    <mergeCell ref="B27:G27"/>
    <mergeCell ref="B28:G28"/>
    <mergeCell ref="B32:G32"/>
    <mergeCell ref="B29:G29"/>
    <mergeCell ref="B34:G34"/>
    <mergeCell ref="B30:G30"/>
    <mergeCell ref="B31:G31"/>
    <mergeCell ref="K31:P31"/>
    <mergeCell ref="K32:P32"/>
    <mergeCell ref="K34:P34"/>
    <mergeCell ref="L36:M36"/>
    <mergeCell ref="K25:P25"/>
    <mergeCell ref="K26:P26"/>
    <mergeCell ref="K27:P27"/>
    <mergeCell ref="K28:P28"/>
    <mergeCell ref="K29:P29"/>
    <mergeCell ref="K30:P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Loner-XP</cp:lastModifiedBy>
  <cp:lastPrinted>2018-02-24T12:34:15Z</cp:lastPrinted>
  <dcterms:created xsi:type="dcterms:W3CDTF">2011-03-16T08:32:32Z</dcterms:created>
  <dcterms:modified xsi:type="dcterms:W3CDTF">2019-01-12T20:27:03Z</dcterms:modified>
  <cp:category/>
  <cp:version/>
  <cp:contentType/>
  <cp:contentStatus/>
</cp:coreProperties>
</file>